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OneDrive\Ambiente de Trabalho\Paula outubro 2021\7 GRAUS\"/>
    </mc:Choice>
  </mc:AlternateContent>
  <xr:revisionPtr revIDLastSave="0" documentId="13_ncr:1_{7BB9E268-01DE-4F0C-AE9A-117296DD56FE}" xr6:coauthVersionLast="47" xr6:coauthVersionMax="47" xr10:uidLastSave="{00000000-0000-0000-0000-000000000000}"/>
  <bookViews>
    <workbookView xWindow="-108" yWindow="-108" windowWidth="23256" windowHeight="12576" tabRatio="440" xr2:uid="{EA626B37-06BA-4C69-92E5-A87267375E55}"/>
  </bookViews>
  <sheets>
    <sheet name="simulação IRS_nota liquidação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D14" i="4"/>
  <c r="H22" i="4"/>
  <c r="G4" i="4"/>
  <c r="G3" i="4"/>
  <c r="G22" i="4"/>
  <c r="M17" i="4"/>
  <c r="M19" i="4" s="1"/>
  <c r="G20" i="4" s="1"/>
  <c r="E34" i="4"/>
  <c r="E8" i="4"/>
  <c r="E11" i="4" s="1"/>
  <c r="E13" i="4" s="1"/>
  <c r="I22" i="4"/>
  <c r="F8" i="4"/>
  <c r="F11" i="4" s="1"/>
  <c r="F13" i="4" s="1"/>
  <c r="H34" i="4"/>
  <c r="H4" i="4"/>
  <c r="H8" i="4" s="1"/>
  <c r="H11" i="4" s="1"/>
  <c r="H13" i="4" s="1"/>
  <c r="H14" i="4" s="1"/>
  <c r="F34" i="4"/>
  <c r="L12" i="4"/>
  <c r="I34" i="4"/>
  <c r="G34" i="4"/>
  <c r="D34" i="4"/>
  <c r="D8" i="4"/>
  <c r="D11" i="4" s="1"/>
  <c r="D13" i="4" s="1"/>
  <c r="I8" i="4"/>
  <c r="I11" i="4" s="1"/>
  <c r="I13" i="4" s="1"/>
  <c r="I14" i="4" s="1"/>
  <c r="L14" i="4"/>
  <c r="L13" i="4"/>
  <c r="B23" i="4"/>
  <c r="B24" i="4" s="1"/>
  <c r="B25" i="4" s="1"/>
  <c r="B26" i="4" s="1"/>
  <c r="B27" i="4" s="1"/>
  <c r="B28" i="4" s="1"/>
  <c r="B29" i="4" s="1"/>
  <c r="B30" i="4" s="1"/>
  <c r="B31" i="4" s="1"/>
  <c r="B32" i="4" s="1"/>
  <c r="B16" i="4"/>
  <c r="B17" i="4" s="1"/>
  <c r="B18" i="4" s="1"/>
  <c r="B19" i="4" s="1"/>
  <c r="B20" i="4" s="1"/>
  <c r="B21" i="4" s="1"/>
  <c r="E21" i="4" l="1"/>
  <c r="E25" i="4" s="1"/>
  <c r="E28" i="4" s="1"/>
  <c r="E33" i="4" s="1"/>
  <c r="F21" i="4"/>
  <c r="F25" i="4" s="1"/>
  <c r="F28" i="4" s="1"/>
  <c r="F33" i="4" s="1"/>
  <c r="D21" i="4"/>
  <c r="D25" i="4" s="1"/>
  <c r="D28" i="4" s="1"/>
  <c r="D33" i="4" s="1"/>
  <c r="G8" i="4"/>
  <c r="G11" i="4" s="1"/>
  <c r="G13" i="4" s="1"/>
  <c r="G14" i="4" s="1"/>
  <c r="G21" i="4" s="1"/>
  <c r="G25" i="4" s="1"/>
  <c r="G28" i="4" s="1"/>
  <c r="L17" i="4"/>
  <c r="L19" i="4" s="1"/>
  <c r="H21" i="4" s="1"/>
  <c r="H25" i="4" s="1"/>
  <c r="H28" i="4" s="1"/>
  <c r="H33" i="4" s="1"/>
  <c r="G33" i="4" l="1"/>
  <c r="I20" i="4"/>
  <c r="I21" i="4" s="1"/>
  <c r="I25" i="4" s="1"/>
  <c r="I28" i="4" s="1"/>
  <c r="I33" i="4" s="1"/>
</calcChain>
</file>

<file path=xl/sharedStrings.xml><?xml version="1.0" encoding="utf-8"?>
<sst xmlns="http://schemas.openxmlformats.org/spreadsheetml/2006/main" count="77" uniqueCount="76">
  <si>
    <t>Quociente rendimento de anos anteriores</t>
  </si>
  <si>
    <t>Deduções especificas</t>
  </si>
  <si>
    <t>Perdas a recuperar</t>
  </si>
  <si>
    <t>Abatimentos</t>
  </si>
  <si>
    <t>Deduções ao rendimento</t>
  </si>
  <si>
    <t>RENDIMENTO GLOBAL</t>
  </si>
  <si>
    <t>RENDIMENTO COLECTÁVEL: 1-2-3-4-5</t>
  </si>
  <si>
    <t>TOTAL DO RENDIMENTO PARA DETERMINAÇÃO DA TAXA: 6+8-7</t>
  </si>
  <si>
    <t>Quociente (coeficiente familiar)</t>
  </si>
  <si>
    <t>Parcela a abater</t>
  </si>
  <si>
    <t>Imposto correspondente a anos isentos</t>
  </si>
  <si>
    <t>Imposto correspondente a rendimentos anos anteriores</t>
  </si>
  <si>
    <t>Taxa adicional de solidariedade (0*0%+0*0%)*2 - só acima de 80k€</t>
  </si>
  <si>
    <t>Excesso em relação ao limite do quociente familiar</t>
  </si>
  <si>
    <t>Imposto relativo a tributações autónomas</t>
  </si>
  <si>
    <t>Deduções à colecta</t>
  </si>
  <si>
    <t>Benefício Municipal (0% da colecta)</t>
  </si>
  <si>
    <t>Acréscimos à colecta</t>
  </si>
  <si>
    <t>Pagamentos por conta</t>
  </si>
  <si>
    <t>Retenções na fonte</t>
  </si>
  <si>
    <t xml:space="preserve">IMPOSTOS APURADOS </t>
  </si>
  <si>
    <t>Juros de retenção-poupança</t>
  </si>
  <si>
    <t>Juros compensatórios</t>
  </si>
  <si>
    <t>Sobretaxa-resultado</t>
  </si>
  <si>
    <t>Juros indemnizatórios</t>
  </si>
  <si>
    <t>Rendimentos isentos englobados para determinação da taxa</t>
  </si>
  <si>
    <t>AQ</t>
  </si>
  <si>
    <t>IMPORTÂNCIA APURADA: AQ*taxa de imposto</t>
  </si>
  <si>
    <t>Imposto relativo a tributações autónomas (28%)</t>
  </si>
  <si>
    <t>Valor a liquidar ao Estado</t>
  </si>
  <si>
    <t>Valor a reembolsar pelo Estado</t>
  </si>
  <si>
    <t>COLETA TOTAL: (11-12)*2+13-14+15+16+17</t>
  </si>
  <si>
    <t>COLETA LÍQUIDA: 18-19-20+21</t>
  </si>
  <si>
    <t>Exemplo A
Tx Imposto 28,5%</t>
  </si>
  <si>
    <t>Reconstit.
IRS 2020</t>
  </si>
  <si>
    <t>2021
Teste 1</t>
  </si>
  <si>
    <t>2021
Teste 2</t>
  </si>
  <si>
    <t>Rendimento coletável</t>
  </si>
  <si>
    <t>Taxa</t>
  </si>
  <si>
    <t>Parcela  abater</t>
  </si>
  <si>
    <t>Até 7112</t>
  </si>
  <si>
    <t>+ 7.112 a 10.732</t>
  </si>
  <si>
    <t>+ 10.732 a 20.332</t>
  </si>
  <si>
    <t>+ 20.332 a 25.075</t>
  </si>
  <si>
    <t>+ 25.075 a 36.967</t>
  </si>
  <si>
    <t>+ 80.882</t>
  </si>
  <si>
    <t>+ 36.967 a 80.882</t>
  </si>
  <si>
    <t>Cálculo auxiliar das rendas líquidas:</t>
  </si>
  <si>
    <t>Tributação autónoma</t>
  </si>
  <si>
    <t>Manutenção prédio (obras em curso)</t>
  </si>
  <si>
    <t>Valor sujeito a imposto</t>
  </si>
  <si>
    <t>Exemplo</t>
  </si>
  <si>
    <t>Calcule aqui o seu imposto</t>
  </si>
  <si>
    <t>Nota: Taxas Continente. Conforme as fontes que consulte, pode encontrar diferenças de centimos nas parcelas a abater, devido a arredondamentos. Não são materiais para o resultado final.</t>
  </si>
  <si>
    <t>Condominio (excl Fundo Reserva)</t>
  </si>
  <si>
    <t>IMI pago</t>
  </si>
  <si>
    <t>Imposto do selo (1% x valor renda; aplicável quando regista o contrato)</t>
  </si>
  <si>
    <t>Insira renda mensal x 12</t>
  </si>
  <si>
    <t>Insira valor IMI pago no ano</t>
  </si>
  <si>
    <t>Insira valor constante do recibo de condomínio x 12</t>
  </si>
  <si>
    <t>1% x valor de uma renda, se pagou imposto do selo no ano</t>
  </si>
  <si>
    <t>resultado automático</t>
  </si>
  <si>
    <t>taxa de imposto; se a sua taxa for diferente (benefício fiscal contratos longos ou de renda acessível, insira a sua taxa)</t>
  </si>
  <si>
    <t>resultado automático do imposto a pagar; insira este valor na linha 17.</t>
  </si>
  <si>
    <t>Rendas anuais</t>
  </si>
  <si>
    <t>Notas:</t>
  </si>
  <si>
    <t xml:space="preserve">1. Comece por tentar reconstituir a sua nota de liquidação relativa à declaração de rendimentos de 2020 (IRS entregue em 2021). </t>
  </si>
  <si>
    <t>Aplicação quociente / valor para definição do escalão de IRS</t>
  </si>
  <si>
    <t>Exemplo B
Tx Imposto 23%</t>
  </si>
  <si>
    <t>Exemplo C
Tx Imposto 45%</t>
  </si>
  <si>
    <t>2. O exemplo A refere-se a um casal com 1 dependente (dedução à coleta de 600 € incluída na linha 19). Taxa de imposto de 28,5%.</t>
  </si>
  <si>
    <t>3. O exemplo B diz respeito a um casal com 2 filhos (dedução à coleta de 900 € incluída na linha 19). Taxa de imposto de 23%.</t>
  </si>
  <si>
    <t>3. O exemplo C diz respeito a um casal com 2 filhos (dedução à coleta de 900 € incluída na linha 19). A taxa de imposto do casal é de 45%, pelo que optou pela tributação autónoma das rendas recebidas (taxa de 28%).</t>
  </si>
  <si>
    <t>Nota: não preencha as células laranja. São células de cálculo automáticas, que lhe darão os respetivos resultados conforme os dados inseridos.</t>
  </si>
  <si>
    <t>4. Na linha de deduções à coleta, insira as deduções constantes no portal e-fatura, para cada um dos elementos do agregado.</t>
  </si>
  <si>
    <t>5. Estes são exemplos simplificados, que não cobrem todas as situações, e que respeitam à opção de tributação conjunta do casal.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</si>
</sst>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n">
        <color auto="1"/>
      </right>
      <top/>
      <bottom style="thick">
        <color theme="5"/>
      </bottom>
      <diagonal/>
    </border>
    <border>
      <left style="thin">
        <color auto="1"/>
      </left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 style="thin">
        <color auto="1"/>
      </right>
      <top style="thick">
        <color theme="5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5" fillId="2" borderId="3" xfId="0" applyNumberFormat="1" applyFont="1" applyFill="1" applyBorder="1" applyAlignment="1">
      <alignment vertical="center"/>
    </xf>
    <xf numFmtId="4" fontId="4" fillId="4" borderId="9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5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9" fillId="2" borderId="5" xfId="0" applyNumberFormat="1" applyFont="1" applyFill="1" applyBorder="1" applyAlignment="1">
      <alignment horizontal="left" vertical="center"/>
    </xf>
    <xf numFmtId="4" fontId="9" fillId="2" borderId="6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horizontal="left" vertical="center" wrapText="1"/>
    </xf>
    <xf numFmtId="4" fontId="5" fillId="6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0B70-E3B1-474C-8C9B-17ACBF3A9B4D}">
  <dimension ref="B1:R42"/>
  <sheetViews>
    <sheetView showGridLines="0" tabSelected="1" zoomScale="70" zoomScaleNormal="70" workbookViewId="0">
      <selection activeCell="F16" sqref="F16"/>
    </sheetView>
  </sheetViews>
  <sheetFormatPr defaultRowHeight="15.6" x14ac:dyDescent="0.3"/>
  <cols>
    <col min="1" max="1" width="4.5546875" style="3" customWidth="1"/>
    <col min="2" max="2" width="4.77734375" style="6" customWidth="1"/>
    <col min="3" max="3" width="64.44140625" style="3" customWidth="1"/>
    <col min="4" max="9" width="18.33203125" style="3" customWidth="1"/>
    <col min="10" max="10" width="2" style="3" customWidth="1"/>
    <col min="11" max="11" width="71.77734375" style="3" bestFit="1" customWidth="1"/>
    <col min="12" max="12" width="14.109375" style="3" customWidth="1"/>
    <col min="13" max="13" width="25.33203125" style="3" customWidth="1"/>
    <col min="14" max="16384" width="8.88671875" style="3"/>
  </cols>
  <sheetData>
    <row r="1" spans="2:18" ht="16.2" thickBot="1" x14ac:dyDescent="0.35">
      <c r="C1" s="4"/>
    </row>
    <row r="2" spans="2:18" ht="49.8" customHeight="1" thickTop="1" thickBot="1" x14ac:dyDescent="0.35">
      <c r="B2" s="63" t="s">
        <v>73</v>
      </c>
      <c r="C2" s="64"/>
      <c r="D2" s="16" t="s">
        <v>35</v>
      </c>
      <c r="E2" s="16" t="s">
        <v>36</v>
      </c>
      <c r="F2" s="16" t="s">
        <v>34</v>
      </c>
      <c r="G2" s="16" t="s">
        <v>33</v>
      </c>
      <c r="H2" s="16" t="s">
        <v>68</v>
      </c>
      <c r="I2" s="16" t="s">
        <v>69</v>
      </c>
      <c r="K2" s="38" t="s">
        <v>37</v>
      </c>
      <c r="L2" s="39" t="s">
        <v>38</v>
      </c>
      <c r="M2" s="40" t="s">
        <v>39</v>
      </c>
      <c r="N2" s="59" t="s">
        <v>53</v>
      </c>
      <c r="O2" s="60"/>
      <c r="P2" s="60"/>
      <c r="Q2" s="60"/>
      <c r="R2" s="60"/>
    </row>
    <row r="3" spans="2:18" ht="25.05" customHeight="1" thickTop="1" x14ac:dyDescent="0.3">
      <c r="B3" s="61">
        <v>1</v>
      </c>
      <c r="C3" s="62" t="s">
        <v>5</v>
      </c>
      <c r="D3" s="8"/>
      <c r="E3" s="8"/>
      <c r="F3" s="8"/>
      <c r="G3" s="8">
        <f>45000</f>
        <v>45000</v>
      </c>
      <c r="H3" s="8">
        <v>25000</v>
      </c>
      <c r="I3" s="8">
        <v>101690</v>
      </c>
      <c r="K3" s="46" t="s">
        <v>40</v>
      </c>
      <c r="L3" s="49">
        <v>0.14499999999999999</v>
      </c>
      <c r="M3" s="50">
        <v>0</v>
      </c>
      <c r="O3" s="33"/>
    </row>
    <row r="4" spans="2:18" ht="25.05" customHeight="1" x14ac:dyDescent="0.3">
      <c r="B4" s="15">
        <v>2</v>
      </c>
      <c r="C4" s="11" t="s">
        <v>1</v>
      </c>
      <c r="D4" s="9"/>
      <c r="E4" s="9"/>
      <c r="F4" s="9"/>
      <c r="G4" s="9">
        <f>4104*2</f>
        <v>8208</v>
      </c>
      <c r="H4" s="9">
        <f>4104*2</f>
        <v>8208</v>
      </c>
      <c r="I4" s="9">
        <v>9000</v>
      </c>
      <c r="J4" s="5"/>
      <c r="K4" s="47" t="s">
        <v>41</v>
      </c>
      <c r="L4" s="51">
        <v>0.23</v>
      </c>
      <c r="M4" s="50">
        <v>604.52</v>
      </c>
    </row>
    <row r="5" spans="2:18" ht="25.05" customHeight="1" x14ac:dyDescent="0.3">
      <c r="B5" s="15">
        <v>3</v>
      </c>
      <c r="C5" s="11" t="s">
        <v>2</v>
      </c>
      <c r="D5" s="10"/>
      <c r="E5" s="10"/>
      <c r="F5" s="10"/>
      <c r="G5" s="10">
        <v>0</v>
      </c>
      <c r="H5" s="10">
        <v>0</v>
      </c>
      <c r="I5" s="10">
        <v>0</v>
      </c>
      <c r="J5" s="5"/>
      <c r="K5" s="47" t="s">
        <v>42</v>
      </c>
      <c r="L5" s="49">
        <v>0.28499999999999998</v>
      </c>
      <c r="M5" s="50">
        <v>1194.79</v>
      </c>
    </row>
    <row r="6" spans="2:18" ht="25.05" customHeight="1" x14ac:dyDescent="0.3">
      <c r="B6" s="15">
        <v>4</v>
      </c>
      <c r="C6" s="11" t="s">
        <v>3</v>
      </c>
      <c r="D6" s="10"/>
      <c r="E6" s="10"/>
      <c r="F6" s="10"/>
      <c r="G6" s="10">
        <v>0</v>
      </c>
      <c r="H6" s="10">
        <v>0</v>
      </c>
      <c r="I6" s="10">
        <v>0</v>
      </c>
      <c r="K6" s="47" t="s">
        <v>43</v>
      </c>
      <c r="L6" s="51">
        <v>0.35</v>
      </c>
      <c r="M6" s="50">
        <v>2515.66</v>
      </c>
    </row>
    <row r="7" spans="2:18" ht="25.05" customHeight="1" thickBot="1" x14ac:dyDescent="0.35">
      <c r="B7" s="15">
        <v>5</v>
      </c>
      <c r="C7" s="11" t="s">
        <v>4</v>
      </c>
      <c r="D7" s="10"/>
      <c r="E7" s="17"/>
      <c r="F7" s="17"/>
      <c r="G7" s="17">
        <v>0</v>
      </c>
      <c r="H7" s="17">
        <v>0</v>
      </c>
      <c r="I7" s="17">
        <v>0</v>
      </c>
      <c r="K7" s="47" t="s">
        <v>44</v>
      </c>
      <c r="L7" s="51">
        <v>0.37</v>
      </c>
      <c r="M7" s="50">
        <v>3017.27</v>
      </c>
    </row>
    <row r="8" spans="2:18" ht="25.05" customHeight="1" thickTop="1" thickBot="1" x14ac:dyDescent="0.35">
      <c r="B8" s="14">
        <v>6</v>
      </c>
      <c r="C8" s="12" t="s">
        <v>6</v>
      </c>
      <c r="D8" s="19">
        <f t="shared" ref="D8:F8" si="0">+D3-SUM(D4:D7)</f>
        <v>0</v>
      </c>
      <c r="E8" s="19">
        <f t="shared" si="0"/>
        <v>0</v>
      </c>
      <c r="F8" s="19">
        <f t="shared" si="0"/>
        <v>0</v>
      </c>
      <c r="G8" s="19">
        <f>+G3-SUM(G4:G7)</f>
        <v>36792</v>
      </c>
      <c r="H8" s="19">
        <f>+H3-SUM(H4:H7)</f>
        <v>16792</v>
      </c>
      <c r="I8" s="19">
        <f>+I3-SUM(I4:I7)</f>
        <v>92690</v>
      </c>
      <c r="K8" s="47" t="s">
        <v>46</v>
      </c>
      <c r="L8" s="51">
        <v>0.45</v>
      </c>
      <c r="M8" s="50">
        <v>5974.61</v>
      </c>
    </row>
    <row r="9" spans="2:18" ht="25.05" customHeight="1" thickTop="1" thickBot="1" x14ac:dyDescent="0.35">
      <c r="B9" s="15">
        <v>7</v>
      </c>
      <c r="C9" s="11" t="s">
        <v>0</v>
      </c>
      <c r="D9" s="9"/>
      <c r="E9" s="9"/>
      <c r="F9" s="9"/>
      <c r="G9" s="18">
        <v>0</v>
      </c>
      <c r="H9" s="18">
        <v>0</v>
      </c>
      <c r="I9" s="18">
        <v>0</v>
      </c>
      <c r="J9" s="4"/>
      <c r="K9" s="48" t="s">
        <v>45</v>
      </c>
      <c r="L9" s="52">
        <v>0.48</v>
      </c>
      <c r="M9" s="53">
        <v>8401.2099999999991</v>
      </c>
    </row>
    <row r="10" spans="2:18" ht="25.05" customHeight="1" thickBot="1" x14ac:dyDescent="0.35">
      <c r="B10" s="15">
        <v>8</v>
      </c>
      <c r="C10" s="11" t="s">
        <v>25</v>
      </c>
      <c r="D10" s="10"/>
      <c r="E10" s="10"/>
      <c r="F10" s="10"/>
      <c r="G10" s="10">
        <v>0</v>
      </c>
      <c r="H10" s="10">
        <v>0</v>
      </c>
      <c r="I10" s="10">
        <v>0</v>
      </c>
      <c r="J10" s="4"/>
    </row>
    <row r="11" spans="2:18" ht="25.05" customHeight="1" thickTop="1" thickBot="1" x14ac:dyDescent="0.35">
      <c r="B11" s="14">
        <v>9</v>
      </c>
      <c r="C11" s="12" t="s">
        <v>7</v>
      </c>
      <c r="D11" s="19">
        <f t="shared" ref="D11:F11" si="1">+D8+D10-D9</f>
        <v>0</v>
      </c>
      <c r="E11" s="19">
        <f t="shared" si="1"/>
        <v>0</v>
      </c>
      <c r="F11" s="19">
        <f t="shared" si="1"/>
        <v>0</v>
      </c>
      <c r="G11" s="19">
        <f>+G8+G10-G9</f>
        <v>36792</v>
      </c>
      <c r="H11" s="19">
        <f>+H8+H10-H9</f>
        <v>16792</v>
      </c>
      <c r="I11" s="19">
        <f>+I8+I10-I9</f>
        <v>92690</v>
      </c>
      <c r="K11" s="36" t="s">
        <v>47</v>
      </c>
      <c r="L11" s="41" t="s">
        <v>51</v>
      </c>
      <c r="M11" s="35" t="s">
        <v>52</v>
      </c>
    </row>
    <row r="12" spans="2:18" ht="25.05" customHeight="1" thickTop="1" thickBot="1" x14ac:dyDescent="0.35">
      <c r="B12" s="15">
        <v>10</v>
      </c>
      <c r="C12" s="11" t="s">
        <v>8</v>
      </c>
      <c r="D12" s="26">
        <v>2</v>
      </c>
      <c r="E12" s="26">
        <v>2</v>
      </c>
      <c r="F12" s="26">
        <v>2</v>
      </c>
      <c r="G12" s="26">
        <v>2</v>
      </c>
      <c r="H12" s="26">
        <v>2</v>
      </c>
      <c r="I12" s="27">
        <v>2</v>
      </c>
      <c r="K12" s="34" t="s">
        <v>64</v>
      </c>
      <c r="L12" s="42">
        <f>500*12</f>
        <v>6000</v>
      </c>
      <c r="M12" s="31"/>
      <c r="N12" s="54" t="s">
        <v>57</v>
      </c>
    </row>
    <row r="13" spans="2:18" s="5" customFormat="1" ht="25.05" customHeight="1" thickTop="1" thickBot="1" x14ac:dyDescent="0.35">
      <c r="B13" s="15" t="s">
        <v>26</v>
      </c>
      <c r="C13" s="11" t="s">
        <v>67</v>
      </c>
      <c r="D13" s="28">
        <f t="shared" ref="D13:I13" si="2">+D11/D12</f>
        <v>0</v>
      </c>
      <c r="E13" s="28">
        <f t="shared" si="2"/>
        <v>0</v>
      </c>
      <c r="F13" s="28">
        <f t="shared" si="2"/>
        <v>0</v>
      </c>
      <c r="G13" s="28">
        <f t="shared" si="2"/>
        <v>18396</v>
      </c>
      <c r="H13" s="28">
        <f t="shared" si="2"/>
        <v>8396</v>
      </c>
      <c r="I13" s="29">
        <f t="shared" si="2"/>
        <v>46345</v>
      </c>
      <c r="J13" s="3"/>
      <c r="K13" s="34" t="s">
        <v>54</v>
      </c>
      <c r="L13" s="42">
        <f>93.25*4</f>
        <v>373</v>
      </c>
      <c r="M13" s="31"/>
      <c r="N13" s="54" t="s">
        <v>59</v>
      </c>
      <c r="O13" s="3"/>
      <c r="P13" s="3"/>
      <c r="Q13" s="3"/>
    </row>
    <row r="14" spans="2:18" ht="25.05" customHeight="1" thickTop="1" x14ac:dyDescent="0.3">
      <c r="B14" s="14">
        <v>11</v>
      </c>
      <c r="C14" s="13" t="s">
        <v>27</v>
      </c>
      <c r="D14" s="25">
        <f>+D13*0/100</f>
        <v>0</v>
      </c>
      <c r="E14" s="25">
        <f>+E13*0/100</f>
        <v>0</v>
      </c>
      <c r="F14" s="25">
        <f>+F13*0/100</f>
        <v>0</v>
      </c>
      <c r="G14" s="25">
        <f>+G13*28.5/100</f>
        <v>5242.8599999999997</v>
      </c>
      <c r="H14" s="25">
        <f>+H13*23/100</f>
        <v>1931.08</v>
      </c>
      <c r="I14" s="25">
        <f>+I13*45/100</f>
        <v>20855.25</v>
      </c>
      <c r="K14" s="34" t="s">
        <v>49</v>
      </c>
      <c r="L14" s="43">
        <f>+(17.59+21.31)*4</f>
        <v>155.6</v>
      </c>
      <c r="M14" s="31"/>
      <c r="N14" s="54" t="s">
        <v>59</v>
      </c>
    </row>
    <row r="15" spans="2:18" ht="25.05" customHeight="1" x14ac:dyDescent="0.3">
      <c r="B15" s="15">
        <v>12</v>
      </c>
      <c r="C15" s="11" t="s">
        <v>9</v>
      </c>
      <c r="D15" s="10"/>
      <c r="E15" s="10"/>
      <c r="F15" s="10"/>
      <c r="G15" s="10">
        <v>1194.79</v>
      </c>
      <c r="H15" s="10">
        <v>604.52</v>
      </c>
      <c r="I15" s="10">
        <v>5974.61</v>
      </c>
      <c r="K15" s="34" t="s">
        <v>55</v>
      </c>
      <c r="L15" s="6">
        <v>100</v>
      </c>
      <c r="M15" s="31"/>
      <c r="N15" s="54" t="s">
        <v>58</v>
      </c>
    </row>
    <row r="16" spans="2:18" ht="25.05" customHeight="1" thickBot="1" x14ac:dyDescent="0.35">
      <c r="B16" s="15">
        <f>+B15+1</f>
        <v>13</v>
      </c>
      <c r="C16" s="11" t="s">
        <v>11</v>
      </c>
      <c r="D16" s="10"/>
      <c r="E16" s="10"/>
      <c r="F16" s="10"/>
      <c r="G16" s="10">
        <v>0</v>
      </c>
      <c r="H16" s="10">
        <v>0</v>
      </c>
      <c r="I16" s="10">
        <v>0</v>
      </c>
      <c r="K16" s="34" t="s">
        <v>56</v>
      </c>
      <c r="L16" s="6">
        <v>0</v>
      </c>
      <c r="M16" s="31"/>
      <c r="N16" s="54" t="s">
        <v>60</v>
      </c>
    </row>
    <row r="17" spans="2:14" ht="25.05" customHeight="1" thickTop="1" thickBot="1" x14ac:dyDescent="0.35">
      <c r="B17" s="15">
        <f t="shared" ref="B17:B21" si="3">+B16+1</f>
        <v>14</v>
      </c>
      <c r="C17" s="11" t="s">
        <v>10</v>
      </c>
      <c r="D17" s="10"/>
      <c r="E17" s="10"/>
      <c r="F17" s="10"/>
      <c r="G17" s="10">
        <v>0</v>
      </c>
      <c r="H17" s="10">
        <v>0</v>
      </c>
      <c r="I17" s="10">
        <v>0</v>
      </c>
      <c r="K17" s="37" t="s">
        <v>50</v>
      </c>
      <c r="L17" s="44">
        <f>+L12-SUM(L13:L15)</f>
        <v>5371.4</v>
      </c>
      <c r="M17" s="19">
        <f>+M12-SUM(M13:M16)</f>
        <v>0</v>
      </c>
      <c r="N17" s="54" t="s">
        <v>61</v>
      </c>
    </row>
    <row r="18" spans="2:14" ht="25.05" customHeight="1" thickTop="1" thickBot="1" x14ac:dyDescent="0.35">
      <c r="B18" s="15">
        <f t="shared" si="3"/>
        <v>15</v>
      </c>
      <c r="C18" s="11" t="s">
        <v>12</v>
      </c>
      <c r="D18" s="10"/>
      <c r="E18" s="10"/>
      <c r="F18" s="10"/>
      <c r="G18" s="10">
        <v>0</v>
      </c>
      <c r="H18" s="10">
        <v>0</v>
      </c>
      <c r="I18" s="10">
        <v>0</v>
      </c>
      <c r="K18" s="34" t="s">
        <v>48</v>
      </c>
      <c r="L18" s="45">
        <v>0.28000000000000003</v>
      </c>
      <c r="M18" s="32">
        <v>0.28000000000000003</v>
      </c>
      <c r="N18" s="54" t="s">
        <v>62</v>
      </c>
    </row>
    <row r="19" spans="2:14" ht="25.05" customHeight="1" thickTop="1" thickBot="1" x14ac:dyDescent="0.35">
      <c r="B19" s="15">
        <f t="shared" si="3"/>
        <v>16</v>
      </c>
      <c r="C19" s="11" t="s">
        <v>13</v>
      </c>
      <c r="D19" s="10"/>
      <c r="E19" s="10"/>
      <c r="F19" s="10"/>
      <c r="G19" s="10">
        <v>0</v>
      </c>
      <c r="H19" s="10">
        <v>0</v>
      </c>
      <c r="I19" s="10">
        <v>0</v>
      </c>
      <c r="K19" s="37" t="s">
        <v>14</v>
      </c>
      <c r="L19" s="44">
        <f>+L17*L18</f>
        <v>1503.992</v>
      </c>
      <c r="M19" s="19">
        <f>+M18*M17</f>
        <v>0</v>
      </c>
      <c r="N19" s="54" t="s">
        <v>63</v>
      </c>
    </row>
    <row r="20" spans="2:14" ht="25.05" customHeight="1" thickTop="1" thickBot="1" x14ac:dyDescent="0.35">
      <c r="B20" s="20">
        <f t="shared" si="3"/>
        <v>17</v>
      </c>
      <c r="C20" s="21" t="s">
        <v>28</v>
      </c>
      <c r="D20" s="22"/>
      <c r="E20" s="22"/>
      <c r="F20" s="22"/>
      <c r="G20" s="22">
        <f>+M19</f>
        <v>0</v>
      </c>
      <c r="H20" s="22">
        <v>0</v>
      </c>
      <c r="I20" s="22">
        <f>+L19</f>
        <v>1503.992</v>
      </c>
    </row>
    <row r="21" spans="2:14" ht="25.05" customHeight="1" thickTop="1" thickBot="1" x14ac:dyDescent="0.35">
      <c r="B21" s="14">
        <f t="shared" si="3"/>
        <v>18</v>
      </c>
      <c r="C21" s="13" t="s">
        <v>31</v>
      </c>
      <c r="D21" s="19">
        <f t="shared" ref="D21:F21" si="4">+(D14-D15)*D12+D16-D17+D18+D19+D20</f>
        <v>0</v>
      </c>
      <c r="E21" s="19">
        <f t="shared" si="4"/>
        <v>0</v>
      </c>
      <c r="F21" s="19">
        <f t="shared" si="4"/>
        <v>0</v>
      </c>
      <c r="G21" s="19">
        <f>+(G14-G15)*G12+G16-G17+G18+G19+G20</f>
        <v>8096.1399999999994</v>
      </c>
      <c r="H21" s="19">
        <f>+(H14-H15)*H12+H16-H17+H18+H19+H20</f>
        <v>2653.12</v>
      </c>
      <c r="I21" s="19">
        <f>+(I14-I15)*I12+I16-I17+I18+I19+I20</f>
        <v>31265.271999999997</v>
      </c>
    </row>
    <row r="22" spans="2:14" ht="25.05" customHeight="1" thickTop="1" x14ac:dyDescent="0.3">
      <c r="B22" s="15">
        <v>19</v>
      </c>
      <c r="C22" s="11" t="s">
        <v>15</v>
      </c>
      <c r="D22" s="9"/>
      <c r="E22" s="9"/>
      <c r="F22" s="9"/>
      <c r="G22" s="9">
        <f>250+600+17.86+3.55+250+107.57+31+30+209.7+0.26</f>
        <v>1499.9399999999998</v>
      </c>
      <c r="H22" s="9">
        <f>250+900+17.86+3.55+250+107.57+31+30+209.7+0.26+130+250+3.42+12.36</f>
        <v>2195.7199999999998</v>
      </c>
      <c r="I22" s="9">
        <f>900+250+250+65.48+17.03+112.19+40.91+0.52+6.45+60+19.01+116.55+55.22+0.68+8.23</f>
        <v>1902.2700000000002</v>
      </c>
    </row>
    <row r="23" spans="2:14" ht="25.05" customHeight="1" x14ac:dyDescent="0.3">
      <c r="B23" s="15">
        <f>+B22+1</f>
        <v>20</v>
      </c>
      <c r="C23" s="11" t="s">
        <v>16</v>
      </c>
      <c r="D23" s="10"/>
      <c r="E23" s="10"/>
      <c r="F23" s="10"/>
      <c r="G23" s="10">
        <v>0</v>
      </c>
      <c r="H23" s="10">
        <v>0</v>
      </c>
      <c r="I23" s="10">
        <v>0</v>
      </c>
    </row>
    <row r="24" spans="2:14" ht="25.05" customHeight="1" thickBot="1" x14ac:dyDescent="0.35">
      <c r="B24" s="15">
        <f t="shared" ref="B24:B32" si="5">+B23+1</f>
        <v>21</v>
      </c>
      <c r="C24" s="11" t="s">
        <v>17</v>
      </c>
      <c r="D24" s="10"/>
      <c r="E24" s="10"/>
      <c r="F24" s="10"/>
      <c r="G24" s="10">
        <v>0</v>
      </c>
      <c r="H24" s="10">
        <v>0</v>
      </c>
      <c r="I24" s="10">
        <v>0</v>
      </c>
      <c r="K24" s="4"/>
    </row>
    <row r="25" spans="2:14" ht="25.05" customHeight="1" thickTop="1" thickBot="1" x14ac:dyDescent="0.35">
      <c r="B25" s="14">
        <f t="shared" si="5"/>
        <v>22</v>
      </c>
      <c r="C25" s="13" t="s">
        <v>32</v>
      </c>
      <c r="D25" s="19">
        <f t="shared" ref="D25:F25" si="6">+D21-D22+D23+D24</f>
        <v>0</v>
      </c>
      <c r="E25" s="19">
        <f t="shared" si="6"/>
        <v>0</v>
      </c>
      <c r="F25" s="19">
        <f t="shared" si="6"/>
        <v>0</v>
      </c>
      <c r="G25" s="19">
        <f>+G21-G22+G23+G24</f>
        <v>6596.2</v>
      </c>
      <c r="H25" s="19">
        <f>+H21-H22+H23+H24</f>
        <v>457.40000000000009</v>
      </c>
      <c r="I25" s="19">
        <f>+I21-I22+I23+I24</f>
        <v>29363.001999999997</v>
      </c>
      <c r="J25" s="1"/>
      <c r="K25" s="1"/>
    </row>
    <row r="26" spans="2:14" ht="25.05" customHeight="1" thickTop="1" x14ac:dyDescent="0.3">
      <c r="B26" s="15">
        <f t="shared" si="5"/>
        <v>23</v>
      </c>
      <c r="C26" s="11" t="s">
        <v>18</v>
      </c>
      <c r="D26" s="10"/>
      <c r="E26" s="10"/>
      <c r="F26" s="10"/>
      <c r="G26" s="10">
        <v>0</v>
      </c>
      <c r="H26" s="10">
        <v>0</v>
      </c>
      <c r="I26" s="10">
        <v>0</v>
      </c>
    </row>
    <row r="27" spans="2:14" ht="25.05" customHeight="1" thickBot="1" x14ac:dyDescent="0.35">
      <c r="B27" s="15">
        <f t="shared" si="5"/>
        <v>24</v>
      </c>
      <c r="C27" s="11" t="s">
        <v>19</v>
      </c>
      <c r="D27" s="10"/>
      <c r="E27" s="10"/>
      <c r="F27" s="10"/>
      <c r="G27" s="10">
        <v>11634</v>
      </c>
      <c r="H27" s="10">
        <v>9000</v>
      </c>
      <c r="I27" s="10">
        <v>36500</v>
      </c>
    </row>
    <row r="28" spans="2:14" ht="25.05" customHeight="1" thickTop="1" thickBot="1" x14ac:dyDescent="0.35">
      <c r="B28" s="14">
        <f t="shared" si="5"/>
        <v>25</v>
      </c>
      <c r="C28" s="13" t="s">
        <v>20</v>
      </c>
      <c r="D28" s="19">
        <f t="shared" ref="D28:F28" si="7">+D25-D27</f>
        <v>0</v>
      </c>
      <c r="E28" s="19">
        <f t="shared" si="7"/>
        <v>0</v>
      </c>
      <c r="F28" s="19">
        <f t="shared" si="7"/>
        <v>0</v>
      </c>
      <c r="G28" s="19">
        <f>+G25-G27</f>
        <v>-5037.8</v>
      </c>
      <c r="H28" s="19">
        <f>+H25-H27</f>
        <v>-8542.6</v>
      </c>
      <c r="I28" s="19">
        <f>+I25-I26-I27</f>
        <v>-7136.9980000000032</v>
      </c>
    </row>
    <row r="29" spans="2:14" ht="25.05" customHeight="1" thickTop="1" x14ac:dyDescent="0.3">
      <c r="B29" s="15">
        <f t="shared" si="5"/>
        <v>26</v>
      </c>
      <c r="C29" s="11" t="s">
        <v>21</v>
      </c>
      <c r="D29" s="10"/>
      <c r="E29" s="10"/>
      <c r="F29" s="10"/>
      <c r="G29" s="10">
        <v>0</v>
      </c>
      <c r="H29" s="10">
        <v>0</v>
      </c>
      <c r="I29" s="10">
        <v>0</v>
      </c>
    </row>
    <row r="30" spans="2:14" ht="25.05" customHeight="1" x14ac:dyDescent="0.3">
      <c r="B30" s="15">
        <f t="shared" si="5"/>
        <v>27</v>
      </c>
      <c r="C30" s="11" t="s">
        <v>23</v>
      </c>
      <c r="D30" s="10"/>
      <c r="E30" s="10"/>
      <c r="F30" s="10"/>
      <c r="G30" s="10">
        <v>0</v>
      </c>
      <c r="H30" s="10">
        <v>0</v>
      </c>
      <c r="I30" s="10">
        <v>0</v>
      </c>
    </row>
    <row r="31" spans="2:14" ht="25.05" customHeight="1" x14ac:dyDescent="0.3">
      <c r="B31" s="15">
        <f t="shared" si="5"/>
        <v>28</v>
      </c>
      <c r="C31" s="11" t="s">
        <v>22</v>
      </c>
      <c r="D31" s="10"/>
      <c r="E31" s="10"/>
      <c r="F31" s="10"/>
      <c r="G31" s="10">
        <v>0</v>
      </c>
      <c r="H31" s="10">
        <v>0</v>
      </c>
      <c r="I31" s="10">
        <v>0</v>
      </c>
    </row>
    <row r="32" spans="2:14" ht="25.05" customHeight="1" thickBot="1" x14ac:dyDescent="0.35">
      <c r="B32" s="23">
        <f t="shared" si="5"/>
        <v>29</v>
      </c>
      <c r="C32" s="24" t="s">
        <v>24</v>
      </c>
      <c r="D32" s="17"/>
      <c r="E32" s="17"/>
      <c r="F32" s="17"/>
      <c r="G32" s="17">
        <v>0</v>
      </c>
      <c r="H32" s="17">
        <v>0</v>
      </c>
      <c r="I32" s="17">
        <v>0</v>
      </c>
    </row>
    <row r="33" spans="2:11" ht="25.05" customHeight="1" thickTop="1" thickBot="1" x14ac:dyDescent="0.35">
      <c r="B33" s="57" t="s">
        <v>30</v>
      </c>
      <c r="C33" s="58"/>
      <c r="D33" s="30" t="str">
        <f>+IF(D28&lt;0,-D28,"-")</f>
        <v>-</v>
      </c>
      <c r="E33" s="30" t="str">
        <f>+IF(E28&lt;0,-E28,"-")</f>
        <v>-</v>
      </c>
      <c r="F33" s="30" t="str">
        <f>+IF(F28&lt;0,-F28,"-")</f>
        <v>-</v>
      </c>
      <c r="G33" s="30">
        <f t="shared" ref="G33:I33" si="8">+IF(G28&lt;0,-G28,"-")</f>
        <v>5037.8</v>
      </c>
      <c r="H33" s="30">
        <f t="shared" ref="H33" si="9">+IF(H28&lt;0,-H28,"-")</f>
        <v>8542.6</v>
      </c>
      <c r="I33" s="30">
        <f t="shared" si="8"/>
        <v>7136.9980000000032</v>
      </c>
    </row>
    <row r="34" spans="2:11" ht="25.05" customHeight="1" thickTop="1" thickBot="1" x14ac:dyDescent="0.35">
      <c r="B34" s="57" t="s">
        <v>29</v>
      </c>
      <c r="C34" s="58"/>
      <c r="D34" s="30" t="str">
        <f>+IF(D29&gt;0,-D29,"-")</f>
        <v>-</v>
      </c>
      <c r="E34" s="30" t="str">
        <f>+IF(E29&gt;0,-E29,"-")</f>
        <v>-</v>
      </c>
      <c r="F34" s="30" t="str">
        <f t="shared" ref="F34" si="10">+IF(F29&gt;0,-F29,"-")</f>
        <v>-</v>
      </c>
      <c r="G34" s="30" t="str">
        <f t="shared" ref="G34:I34" si="11">+IF(G29&gt;0,-G29,"-")</f>
        <v>-</v>
      </c>
      <c r="H34" s="30" t="str">
        <f t="shared" ref="H34" si="12">+IF(H29&gt;0,-H29,"-")</f>
        <v>-</v>
      </c>
      <c r="I34" s="30" t="str">
        <f t="shared" si="11"/>
        <v>-</v>
      </c>
    </row>
    <row r="35" spans="2:11" ht="16.2" thickTop="1" x14ac:dyDescent="0.3">
      <c r="J35" s="1"/>
      <c r="K35" s="1"/>
    </row>
    <row r="36" spans="2:11" x14ac:dyDescent="0.3">
      <c r="B36" s="6" t="s">
        <v>65</v>
      </c>
      <c r="K36" s="4"/>
    </row>
    <row r="37" spans="2:11" x14ac:dyDescent="0.3">
      <c r="B37" s="55" t="s">
        <v>66</v>
      </c>
      <c r="K37" s="4"/>
    </row>
    <row r="38" spans="2:11" x14ac:dyDescent="0.3">
      <c r="B38" s="56" t="s">
        <v>70</v>
      </c>
      <c r="K38" s="7"/>
    </row>
    <row r="39" spans="2:11" x14ac:dyDescent="0.3">
      <c r="B39" s="55" t="s">
        <v>71</v>
      </c>
    </row>
    <row r="40" spans="2:11" x14ac:dyDescent="0.3">
      <c r="B40" s="55" t="s">
        <v>72</v>
      </c>
      <c r="J40" s="1"/>
      <c r="K40" s="2"/>
    </row>
    <row r="41" spans="2:11" x14ac:dyDescent="0.3">
      <c r="B41" s="55" t="s">
        <v>74</v>
      </c>
      <c r="J41" s="1"/>
      <c r="K41" s="2"/>
    </row>
    <row r="42" spans="2:11" x14ac:dyDescent="0.3">
      <c r="B42" s="55" t="s">
        <v>75</v>
      </c>
    </row>
  </sheetData>
  <mergeCells count="4">
    <mergeCell ref="B33:C33"/>
    <mergeCell ref="B34:C34"/>
    <mergeCell ref="N2:R2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simulação IRS_nota liquidação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Economias.pt</cp:lastModifiedBy>
  <dcterms:created xsi:type="dcterms:W3CDTF">2020-04-03T17:45:53Z</dcterms:created>
  <dcterms:modified xsi:type="dcterms:W3CDTF">2022-03-09T11:10:56Z</dcterms:modified>
</cp:coreProperties>
</file>